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bu\workspace\WEBSITES\www.wmaccess.com\downloads\"/>
    </mc:Choice>
  </mc:AlternateContent>
  <bookViews>
    <workbookView xWindow="0" yWindow="1935" windowWidth="15480" windowHeight="11640"/>
  </bookViews>
  <sheets>
    <sheet name="Kostensimulation" sheetId="5" r:id="rId1"/>
    <sheet name="Anhang" sheetId="3" r:id="rId2"/>
  </sheets>
  <definedNames>
    <definedName name="_xlnm.Print_Area" localSheetId="1">Anhang!$1:$1048576</definedName>
  </definedNames>
  <calcPr calcId="162913"/>
  <customWorkbookViews>
    <customWorkbookView name="Simone Hunger - Persönliche Ansicht" guid="{2907B7A1-8E65-11D1-A08F-0060080E6CF8}" mergeInterval="0" personalView="1" maximized="1" windowWidth="1148" windowHeight="702" activeSheetId="2"/>
    <customWorkbookView name="Michael Gerlach - Persönliche Ansicht" guid="{56850580-8B5E-11D1-BFCF-00600884554D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N22" i="5" l="1"/>
  <c r="M22" i="5"/>
  <c r="N23" i="5" l="1"/>
  <c r="M23" i="5"/>
  <c r="S21" i="5" l="1"/>
  <c r="U21" i="5" s="1"/>
  <c r="S41" i="5" s="1"/>
  <c r="S20" i="5"/>
  <c r="S44" i="5" l="1"/>
  <c r="R44" i="5" s="1"/>
  <c r="U20" i="5"/>
  <c r="S30" i="5" s="1"/>
  <c r="S33" i="5" s="1"/>
  <c r="R33" i="5" s="1"/>
  <c r="I41" i="5"/>
  <c r="N41" i="5" s="1"/>
  <c r="I42" i="5"/>
  <c r="N42" i="5" s="1"/>
  <c r="I43" i="5"/>
  <c r="M43" i="5" s="1"/>
  <c r="I44" i="5"/>
  <c r="N44" i="5" s="1"/>
  <c r="I45" i="5"/>
  <c r="M45" i="5" s="1"/>
  <c r="I40" i="5"/>
  <c r="I30" i="5"/>
  <c r="I31" i="5"/>
  <c r="N31" i="5" s="1"/>
  <c r="I32" i="5"/>
  <c r="N32" i="5" s="1"/>
  <c r="I33" i="5"/>
  <c r="N33" i="5" s="1"/>
  <c r="I34" i="5"/>
  <c r="N34" i="5" s="1"/>
  <c r="I29" i="5"/>
  <c r="N29" i="5" s="1"/>
  <c r="N25" i="5"/>
  <c r="M25" i="5"/>
  <c r="D3" i="5"/>
  <c r="S45" i="5" l="1"/>
  <c r="S34" i="5"/>
  <c r="N30" i="5"/>
  <c r="M40" i="5"/>
  <c r="S26" i="5"/>
  <c r="S23" i="5"/>
  <c r="M29" i="5"/>
  <c r="M34" i="5"/>
  <c r="M33" i="5"/>
  <c r="M32" i="5"/>
  <c r="M31" i="5"/>
  <c r="M30" i="5"/>
  <c r="N36" i="5"/>
  <c r="N40" i="5"/>
  <c r="N43" i="5"/>
  <c r="M41" i="5"/>
  <c r="M42" i="5"/>
  <c r="M44" i="5"/>
  <c r="N45" i="5"/>
  <c r="R30" i="5" l="1"/>
  <c r="R26" i="5"/>
  <c r="S52" i="5"/>
  <c r="K15" i="5" s="1"/>
  <c r="M36" i="5"/>
  <c r="M47" i="5"/>
  <c r="N47" i="5"/>
  <c r="N52" i="5" s="1"/>
  <c r="K13" i="5" s="1"/>
  <c r="M52" i="5" l="1"/>
  <c r="K11" i="5" s="1"/>
</calcChain>
</file>

<file path=xl/sharedStrings.xml><?xml version="1.0" encoding="utf-8"?>
<sst xmlns="http://schemas.openxmlformats.org/spreadsheetml/2006/main" count="163" uniqueCount="112">
  <si>
    <t>Im Bruch 3</t>
  </si>
  <si>
    <t>63897 Miltenberg</t>
  </si>
  <si>
    <t>G1</t>
  </si>
  <si>
    <t>G2</t>
  </si>
  <si>
    <t>G3</t>
  </si>
  <si>
    <t>G4</t>
  </si>
  <si>
    <t>Datum:</t>
  </si>
  <si>
    <t>T1</t>
  </si>
  <si>
    <t>T2</t>
  </si>
  <si>
    <t>T3</t>
  </si>
  <si>
    <t>T4</t>
  </si>
  <si>
    <t>Suche mit Standardmodus</t>
  </si>
  <si>
    <t>G5</t>
  </si>
  <si>
    <t>G6</t>
  </si>
  <si>
    <t>Register Felder:
Aufruf einer Feldidentifikation</t>
  </si>
  <si>
    <t>Register Arbeitsgebiet:
Aufruf eines Arbeitsgebietes</t>
  </si>
  <si>
    <t>Register Einleitung:
Aufruf der Einleitung</t>
  </si>
  <si>
    <t>Register Tabellenverzeichnis &amp; Felder:
Aufruf einer Tabelle</t>
  </si>
  <si>
    <t>Register Felder:
Recherche Feldbezeichnung</t>
  </si>
  <si>
    <t>Register Felder:
Recherche Feldident</t>
  </si>
  <si>
    <t>T5</t>
  </si>
  <si>
    <t>T6</t>
  </si>
  <si>
    <t>Suche mit Expertenmodus oder Anwenderspezifischem Profil (1 AG)</t>
  </si>
  <si>
    <t>Explizite Auswahl einer WKN / ISIN und einer Feld-ID /
Abfrage der Feldhistorie einer Feld-ID</t>
  </si>
  <si>
    <t>CPB Software (Germany) GmbH</t>
  </si>
  <si>
    <t>Tel.: 09371 9786-0</t>
  </si>
  <si>
    <t>Wichtige Informationen vorab:</t>
  </si>
  <si>
    <t>Weitere Informationen zu wmPos finden Sie unter:</t>
  </si>
  <si>
    <t xml:space="preserve">https://www.wmaccess.com/bestandsbezogene-abfragen.jsp </t>
  </si>
  <si>
    <t>Weitere Informationen zu wmGuide finden Sie unter:</t>
  </si>
  <si>
    <t>https://www.wmaccess.com/wmguide-fachliche-feldbeschreibungen.jsp</t>
  </si>
  <si>
    <t>Ihre Angaben zum Nutzungsumfang:</t>
  </si>
  <si>
    <t>Ihre Angaben zum Leistungsumfang:</t>
  </si>
  <si>
    <r>
      <t>Möchten Sie das optionale Modul "</t>
    </r>
    <r>
      <rPr>
        <b/>
        <sz val="10"/>
        <rFont val="Arial"/>
        <family val="2"/>
      </rPr>
      <t>wmPos</t>
    </r>
    <r>
      <rPr>
        <sz val="10"/>
        <rFont val="Arial"/>
        <family val="2"/>
      </rPr>
      <t>" nutzen, um bestandsbezogene Abfragen durchzuführen?</t>
    </r>
  </si>
  <si>
    <r>
      <t>Möchten Sie das optionale Modul "</t>
    </r>
    <r>
      <rPr>
        <b/>
        <sz val="10"/>
        <rFont val="Arial"/>
        <family val="2"/>
      </rPr>
      <t>wmGuide</t>
    </r>
    <r>
      <rPr>
        <sz val="10"/>
        <rFont val="Arial"/>
        <family val="2"/>
      </rPr>
      <t>" nutzen, um fachliche Feldbeschreibungen von WM-Feldern abzufragen?</t>
    </r>
  </si>
  <si>
    <t>Abfragekategorie</t>
  </si>
  <si>
    <t>Abfrageart</t>
  </si>
  <si>
    <t>Qualität</t>
  </si>
  <si>
    <t>Weitere Informationen zu den Abfragekategorien finden Sie unter:</t>
  </si>
  <si>
    <t>https://www.wmaccess.com/abrechnungsmodalitaeten-mustervertrag.jsp#abfragekategorien</t>
  </si>
  <si>
    <t>https://www.wmaccess.com/was-kostet-eine-abfrage.jsp</t>
  </si>
  <si>
    <t>Suche führt zu einer Trefferliste</t>
  </si>
  <si>
    <t>Anzahl</t>
  </si>
  <si>
    <t>Detailanzeige</t>
  </si>
  <si>
    <t>Einzelfeldanzeige / 
Feldhistorie &gt; 1 Treffer</t>
  </si>
  <si>
    <t>Abfragen in wmGuide</t>
  </si>
  <si>
    <t>Arbeitsgebiet mit allen Feldern</t>
  </si>
  <si>
    <t>Anzeige der Einleitungsseiten inkl. Blättern innerhalb der Einleitung</t>
  </si>
  <si>
    <t>Trefferliste des gesuchten Textstrings</t>
  </si>
  <si>
    <t>Trefferliste des gesuchten Feldstrings</t>
  </si>
  <si>
    <t>Anzeige der Feldbeschreibung
(z.B. GD100)</t>
  </si>
  <si>
    <t>Anzeige der Tabellenausprägungen (Wert inkl. Beschreibung)
(z.B. G54 bei GD100)</t>
  </si>
  <si>
    <t>Preismodell 1</t>
  </si>
  <si>
    <t>Preismodell 2</t>
  </si>
  <si>
    <r>
      <t xml:space="preserve">Summe der getätigten Abfragen in </t>
    </r>
    <r>
      <rPr>
        <b/>
        <sz val="10"/>
        <rFont val="Arial"/>
        <family val="2"/>
      </rPr>
      <t>wmView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wmProfile</t>
    </r>
    <r>
      <rPr>
        <sz val="10"/>
        <rFont val="Arial"/>
        <family val="2"/>
      </rPr>
      <t xml:space="preserve"> bzw. </t>
    </r>
    <r>
      <rPr>
        <b/>
        <sz val="10"/>
        <rFont val="Arial"/>
        <family val="2"/>
      </rPr>
      <t>Anwenderprofile</t>
    </r>
    <r>
      <rPr>
        <sz val="10"/>
        <rFont val="Arial"/>
        <family val="2"/>
      </rPr>
      <t xml:space="preserve"> (T1 - T6)</t>
    </r>
  </si>
  <si>
    <r>
      <t xml:space="preserve">Summe der getätigten Abfragen in </t>
    </r>
    <r>
      <rPr>
        <b/>
        <sz val="10"/>
        <rFont val="Arial"/>
        <family val="2"/>
      </rPr>
      <t>wmGuide</t>
    </r>
    <r>
      <rPr>
        <sz val="10"/>
        <rFont val="Arial"/>
        <family val="2"/>
      </rPr>
      <t xml:space="preserve"> (G1 - G6)</t>
    </r>
  </si>
  <si>
    <t>Basis Grundpreis</t>
  </si>
  <si>
    <t>Kosten der weiteren Abfragen</t>
  </si>
  <si>
    <t>Grundpreis wmGuide</t>
  </si>
  <si>
    <t>Start-Paket Guide 20, inklusive 20 wmGuide Abfragen (G1-G6)</t>
  </si>
  <si>
    <t>Zusatzleistungen wmGuide</t>
  </si>
  <si>
    <t>Kosten der weiteren wmGuide Abfragen</t>
  </si>
  <si>
    <t>Paketname</t>
  </si>
  <si>
    <t>Im Preis enthaltene Abfragen der
Kategorien T1 - T6</t>
  </si>
  <si>
    <t>Preis
[EUR]</t>
  </si>
  <si>
    <t>Start-Paket 20</t>
  </si>
  <si>
    <t>Upgrade-Paket 1</t>
  </si>
  <si>
    <t>Upgrade-Paket 2</t>
  </si>
  <si>
    <t>Upgrade-Paket 3</t>
  </si>
  <si>
    <t>Der Preis jeder weiteren Abfrage, bis zum Erreichen des nächsten Paketes, beträgt</t>
  </si>
  <si>
    <t>Abfragekategorie / Anwendung</t>
  </si>
  <si>
    <t>Im Preis enthaltene Abfragen der
Kategorien G1 - G6</t>
  </si>
  <si>
    <t>Start-Paket Guide 20</t>
  </si>
  <si>
    <t>T1 - T6  /  Abfrage 21 - 49</t>
  </si>
  <si>
    <t>T1 - T6  /  Abfrage 51 - 99</t>
  </si>
  <si>
    <t>T1 - T6  /  Abfrage 101 - 249</t>
  </si>
  <si>
    <t>T1 - T6  /  Ab Abfrage 251</t>
  </si>
  <si>
    <t>G1 - G6  / Ab Abfrage 21</t>
  </si>
  <si>
    <t>Nein</t>
  </si>
  <si>
    <t>Zusammensetzung der Kosten in den Preismodellen 1 und 2:</t>
  </si>
  <si>
    <t>Preismodell 3</t>
  </si>
  <si>
    <t>Zwischensumme wmGuide:</t>
  </si>
  <si>
    <t>Zwischensumme wmView:</t>
  </si>
  <si>
    <t>Zwischensumme Grundgebühren:</t>
  </si>
  <si>
    <t>Gesamtkosten im</t>
  </si>
  <si>
    <t>Grundgebühr wmView</t>
  </si>
  <si>
    <t>Grundgebühr wmPos</t>
  </si>
  <si>
    <t>Grundgebühr wmGuide (Jahresgebühr von 1.000,00 € / 12)</t>
  </si>
  <si>
    <t>Zusammensetzung der Kosten im Preismodell 3 (WMACCESS On-Demand):</t>
  </si>
  <si>
    <t>Gesamtkosten im Preismodell 3</t>
  </si>
  <si>
    <t>Genutztes Basis On-Demand Paket / Paketname</t>
  </si>
  <si>
    <t>Basis Inklusivleistung</t>
  </si>
  <si>
    <t>Kalkulationshelfer</t>
  </si>
  <si>
    <t>Abfrage von WM-Daten in wmView (inklusive wmProfile, anwenderspezifische Abfrageprofile)</t>
  </si>
  <si>
    <t>Zusatzleistungen wmView (inklusive wmProfile, anwenderspezifische Abfrageprofile)</t>
  </si>
  <si>
    <t>Monatliche Gesamtkosten im Vergleich der drei Preismodelle:</t>
  </si>
  <si>
    <t>Preismodelle im Vergleich</t>
  </si>
  <si>
    <t>Hier finden Sie einen Vergleich der drei verfügbaren WMACCESS Internet Preismodelle.</t>
  </si>
  <si>
    <t>Es erfolgt eine Gegenüberstellung von enthaltenen und optionalen Leistungen und Preisen.</t>
  </si>
  <si>
    <t>Was kostet eine Abfrage</t>
  </si>
  <si>
    <t>Weitere hilfreiche WMACCESS Webseiten:</t>
  </si>
  <si>
    <t>eine Trefferliste oder Detailanzeige fällt.</t>
  </si>
  <si>
    <t>Einzelpreis
PM 1</t>
  </si>
  <si>
    <t>Einzelpreis
PM 2</t>
  </si>
  <si>
    <t>Selektion eines Treffers aus der Trefferliste, Detailanzeige ohne Trefferliste oder Anwenderspezifischer Detailanzeige (1 AG) für das Produkt
- DEV (Derivate)</t>
  </si>
  <si>
    <t>Selektion eines Treffers aus der Trefferliste, Detailanzeige ohne Trefferliste oder Anwenderspezifischer Detailanzeige (1 AG) für die Produkte.
- GAT (Stamm- und Termindaten)
- A&amp;R (Anlage- &amp; Riskmanagement)
- IFP (Investmentfondspreise)
- IFK (Investmentfondskennzahlen)
- OHC (Order,Handel, Clearing)</t>
  </si>
  <si>
    <t>Selektion eines Treffers aus der Trefferliste, Detailanzeige ohne Trefferliste oder Anwenderspezifischer Detailanzeige (1 AG) für das Produkt. 
- BBP (Berechnete Bondpreise)
- MiFID II - Referenzdaten
- MiFID II - Zielmarktklassifikation</t>
  </si>
  <si>
    <t>Weitere Informationen, welches Abfrageprofil in welche Abfragekategorie fällt, finden Sie unter:</t>
  </si>
  <si>
    <t xml:space="preserve">Die nachfolgenden Angaben beziehen sich auf einen Kalendermonat (= Abrechnungsmonat).
Administrative Kosten sowie Kosten für zusätzliche Benutzerkonten, welche die 
inklusiv-Accounts übersteigen, werden in der nachfolgenden Kostensimulation nicht berücksichtigt.
Preise gültig ab 1. Januar 2024. Alle Preise verstehen sich zzgl. der jeweils gesetzlich gültigen Umsatzsteuer.   
Alle Angaben ohne Gewähr. </t>
  </si>
  <si>
    <t>Grundgebühren</t>
  </si>
  <si>
    <t>Übersicht der Abfrageprofile mit der Information, in welche Abfragegebührenkategorie</t>
  </si>
  <si>
    <t>Preismodell 3: On-Demand Pakete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</si>
</sst>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DM&quot;_-;\-* #,##0.00\ &quot;DM&quot;_-;_-* &quot;-&quot;??\ &quot;DM&quot;_-;_-@_-"/>
    <numFmt numFmtId="165" formatCode="yyyy\-mm\-dd"/>
    <numFmt numFmtId="166" formatCode="#,##0.00\ \€;\-#,##0.00\ \€"/>
    <numFmt numFmtId="167" formatCode="#,##0.00\ [$€-1]"/>
    <numFmt numFmtId="168" formatCode="_-* #,##0.00\ [$€]_-;\-* #,##0.00\ [$€]_-;_-* &quot;-&quot;??\ [$€]_-;_-@_-"/>
    <numFmt numFmtId="169" formatCode="_-* #,##0.00\ [$€-407]_-;\-* #,##0.00\ [$€-407]_-;_-* &quot;-&quot;??\ [$€-407]_-;_-@_-"/>
    <numFmt numFmtId="170" formatCode="#,##0.00\ &quot;€&quot;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u val="doubleAccounting"/>
      <sz val="10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/>
    <xf numFmtId="0" fontId="6" fillId="0" borderId="0" xfId="0" applyFont="1"/>
    <xf numFmtId="166" fontId="5" fillId="0" borderId="0" xfId="2" applyNumberFormat="1" applyFont="1" applyBorder="1" applyAlignment="1">
      <alignment horizontal="right" vertical="top" wrapText="1"/>
    </xf>
    <xf numFmtId="167" fontId="0" fillId="0" borderId="0" xfId="0" applyNumberFormat="1" applyBorder="1"/>
    <xf numFmtId="167" fontId="0" fillId="0" borderId="0" xfId="0" applyNumberFormat="1"/>
    <xf numFmtId="167" fontId="0" fillId="0" borderId="1" xfId="0" applyNumberFormat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7" fontId="2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7" borderId="0" xfId="0" applyFill="1" applyProtection="1"/>
    <xf numFmtId="0" fontId="0" fillId="0" borderId="0" xfId="0" applyBorder="1" applyProtection="1"/>
    <xf numFmtId="165" fontId="4" fillId="5" borderId="0" xfId="0" applyNumberFormat="1" applyFont="1" applyFill="1" applyBorder="1" applyAlignment="1" applyProtection="1">
      <alignment vertical="center" wrapText="1"/>
    </xf>
    <xf numFmtId="14" fontId="0" fillId="0" borderId="0" xfId="0" applyNumberFormat="1" applyBorder="1" applyAlignment="1" applyProtection="1">
      <alignment horizontal="left" vertical="center"/>
    </xf>
    <xf numFmtId="0" fontId="6" fillId="0" borderId="0" xfId="0" applyFont="1" applyProtection="1"/>
    <xf numFmtId="0" fontId="3" fillId="0" borderId="0" xfId="0" applyFont="1" applyProtection="1"/>
    <xf numFmtId="0" fontId="3" fillId="7" borderId="0" xfId="0" applyFont="1" applyFill="1" applyProtection="1"/>
    <xf numFmtId="0" fontId="0" fillId="0" borderId="0" xfId="0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0" fillId="0" borderId="0" xfId="3" applyAlignment="1" applyProtection="1">
      <alignment vertical="center"/>
    </xf>
    <xf numFmtId="169" fontId="16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3" fillId="8" borderId="0" xfId="0" applyFont="1" applyFill="1" applyProtection="1"/>
    <xf numFmtId="0" fontId="8" fillId="0" borderId="0" xfId="0" applyFont="1" applyBorder="1" applyAlignment="1" applyProtection="1">
      <alignment horizontal="center" vertical="center"/>
    </xf>
    <xf numFmtId="0" fontId="0" fillId="8" borderId="0" xfId="0" applyFill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169" fontId="3" fillId="0" borderId="1" xfId="2" applyNumberFormat="1" applyFont="1" applyBorder="1" applyAlignment="1" applyProtection="1">
      <alignment horizontal="center" vertical="center"/>
    </xf>
    <xf numFmtId="169" fontId="0" fillId="0" borderId="1" xfId="2" applyNumberFormat="1" applyFont="1" applyBorder="1" applyAlignment="1" applyProtection="1">
      <alignment vertical="center"/>
    </xf>
    <xf numFmtId="167" fontId="1" fillId="0" borderId="0" xfId="0" applyNumberFormat="1" applyFont="1" applyBorder="1" applyAlignment="1" applyProtection="1"/>
    <xf numFmtId="169" fontId="3" fillId="0" borderId="1" xfId="0" applyNumberFormat="1" applyFont="1" applyBorder="1" applyAlignment="1" applyProtection="1">
      <alignment horizontal="center" vertical="center"/>
    </xf>
    <xf numFmtId="169" fontId="12" fillId="0" borderId="0" xfId="0" applyNumberFormat="1" applyFont="1" applyAlignment="1" applyProtection="1">
      <alignment horizontal="center" vertical="center"/>
    </xf>
    <xf numFmtId="169" fontId="12" fillId="0" borderId="0" xfId="0" applyNumberFormat="1" applyFont="1" applyAlignment="1" applyProtection="1">
      <alignment vertical="center"/>
    </xf>
    <xf numFmtId="170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7" fontId="0" fillId="0" borderId="1" xfId="0" applyNumberForma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0" borderId="0" xfId="0" applyFont="1" applyProtection="1"/>
    <xf numFmtId="0" fontId="3" fillId="0" borderId="1" xfId="0" applyFont="1" applyBorder="1" applyAlignment="1" applyProtection="1">
      <alignment horizontal="left" vertical="center" wrapText="1"/>
    </xf>
    <xf numFmtId="167" fontId="1" fillId="0" borderId="7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167" fontId="3" fillId="0" borderId="7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9" fontId="13" fillId="0" borderId="0" xfId="0" applyNumberFormat="1" applyFont="1" applyAlignment="1" applyProtection="1">
      <alignment horizontal="center" vertical="center"/>
    </xf>
    <xf numFmtId="169" fontId="13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69" fontId="13" fillId="0" borderId="0" xfId="0" applyNumberFormat="1" applyFont="1" applyBorder="1" applyAlignment="1" applyProtection="1">
      <alignment vertical="center" wrapText="1"/>
    </xf>
    <xf numFmtId="0" fontId="2" fillId="9" borderId="1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3" applyAlignment="1">
      <alignment vertical="center"/>
    </xf>
    <xf numFmtId="170" fontId="16" fillId="0" borderId="0" xfId="0" applyNumberFormat="1" applyFont="1" applyAlignment="1" applyProtection="1">
      <alignment vertical="center"/>
    </xf>
    <xf numFmtId="167" fontId="1" fillId="0" borderId="1" xfId="0" applyNumberFormat="1" applyFont="1" applyBorder="1" applyAlignment="1" applyProtection="1">
      <alignment horizontal="left" vertical="center" wrapText="1"/>
    </xf>
    <xf numFmtId="170" fontId="7" fillId="0" borderId="7" xfId="2" applyNumberFormat="1" applyFont="1" applyFill="1" applyBorder="1" applyAlignment="1" applyProtection="1">
      <alignment horizontal="center" vertical="center" wrapText="1"/>
    </xf>
    <xf numFmtId="170" fontId="7" fillId="0" borderId="1" xfId="2" applyNumberFormat="1" applyFont="1" applyFill="1" applyBorder="1" applyAlignment="1" applyProtection="1">
      <alignment horizontal="center" vertical="center" wrapText="1"/>
    </xf>
    <xf numFmtId="167" fontId="1" fillId="0" borderId="1" xfId="0" applyNumberFormat="1" applyFont="1" applyBorder="1" applyAlignment="1" applyProtection="1">
      <alignment vertical="center"/>
    </xf>
    <xf numFmtId="0" fontId="14" fillId="6" borderId="1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9" fontId="16" fillId="0" borderId="0" xfId="0" applyNumberFormat="1" applyFont="1" applyAlignment="1" applyProtection="1">
      <alignment horizontal="center"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2" fillId="9" borderId="7" xfId="0" applyFont="1" applyFill="1" applyBorder="1" applyAlignment="1" applyProtection="1">
      <alignment horizontal="center" vertical="center"/>
    </xf>
    <xf numFmtId="0" fontId="2" fillId="9" borderId="8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 vertical="center"/>
    </xf>
    <xf numFmtId="167" fontId="2" fillId="9" borderId="1" xfId="0" applyNumberFormat="1" applyFont="1" applyFill="1" applyBorder="1" applyAlignment="1" applyProtection="1">
      <alignment horizontal="left" vertical="center"/>
    </xf>
    <xf numFmtId="0" fontId="11" fillId="3" borderId="10" xfId="0" applyFont="1" applyFill="1" applyBorder="1" applyAlignment="1" applyProtection="1">
      <alignment horizontal="center"/>
    </xf>
    <xf numFmtId="0" fontId="11" fillId="3" borderId="11" xfId="0" applyFont="1" applyFill="1" applyBorder="1" applyAlignment="1" applyProtection="1">
      <alignment horizontal="center"/>
    </xf>
    <xf numFmtId="167" fontId="2" fillId="9" borderId="7" xfId="0" applyNumberFormat="1" applyFont="1" applyFill="1" applyBorder="1" applyAlignment="1" applyProtection="1">
      <alignment horizontal="left" vertical="center"/>
    </xf>
    <xf numFmtId="167" fontId="2" fillId="9" borderId="2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9" borderId="1" xfId="0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 wrapText="1"/>
    </xf>
    <xf numFmtId="167" fontId="2" fillId="2" borderId="7" xfId="0" applyNumberFormat="1" applyFont="1" applyFill="1" applyBorder="1" applyAlignment="1">
      <alignment horizontal="center" vertical="center" wrapText="1"/>
    </xf>
    <xf numFmtId="167" fontId="2" fillId="2" borderId="8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</cellXfs>
  <cellStyles count="4">
    <cellStyle name="Euro" xfId="1"/>
    <cellStyle name="Link" xfId="3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385482</xdr:colOff>
      <xdr:row>3</xdr:row>
      <xdr:rowOff>95250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095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304799</xdr:colOff>
      <xdr:row>5</xdr:row>
      <xdr:rowOff>1</xdr:rowOff>
    </xdr:from>
    <xdr:to>
      <xdr:col>10</xdr:col>
      <xdr:colOff>723899</xdr:colOff>
      <xdr:row>7</xdr:row>
      <xdr:rowOff>85730</xdr:rowOff>
    </xdr:to>
    <xdr:sp macro="" textlink="">
      <xdr:nvSpPr>
        <xdr:cNvPr id="3" name="Rechteckiger Pfeil 2"/>
        <xdr:cNvSpPr/>
      </xdr:nvSpPr>
      <xdr:spPr bwMode="auto">
        <a:xfrm rot="5400000">
          <a:off x="9996485" y="-290510"/>
          <a:ext cx="1181104" cy="3400425"/>
        </a:xfrm>
        <a:prstGeom prst="bentArrow">
          <a:avLst>
            <a:gd name="adj1" fmla="val 20555"/>
            <a:gd name="adj2" fmla="val 21371"/>
            <a:gd name="adj3" fmla="val 25000"/>
            <a:gd name="adj4" fmla="val 42943"/>
          </a:avLst>
        </a:prstGeom>
        <a:solidFill>
          <a:srgbClr val="CC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Overflow="clip" horzOverflow="clip" vert="horz" wrap="square" lIns="18288" tIns="3600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de-DE" sz="11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Errechnete Kosten:</a:t>
          </a:r>
        </a:p>
      </xdr:txBody>
    </xdr:sp>
    <xdr:clientData/>
  </xdr:twoCellAnchor>
  <xdr:twoCellAnchor>
    <xdr:from>
      <xdr:col>2</xdr:col>
      <xdr:colOff>1298438</xdr:colOff>
      <xdr:row>20</xdr:row>
      <xdr:rowOff>14289</xdr:rowOff>
    </xdr:from>
    <xdr:to>
      <xdr:col>3</xdr:col>
      <xdr:colOff>538163</xdr:colOff>
      <xdr:row>25</xdr:row>
      <xdr:rowOff>109539</xdr:rowOff>
    </xdr:to>
    <xdr:sp macro="" textlink="">
      <xdr:nvSpPr>
        <xdr:cNvPr id="4" name="Rechteckiger Pfeil 3"/>
        <xdr:cNvSpPr/>
      </xdr:nvSpPr>
      <xdr:spPr bwMode="auto">
        <a:xfrm rot="5400000">
          <a:off x="6771413" y="3942489"/>
          <a:ext cx="857250" cy="1440000"/>
        </a:xfrm>
        <a:prstGeom prst="bentArrow">
          <a:avLst>
            <a:gd name="adj1" fmla="val 20555"/>
            <a:gd name="adj2" fmla="val 25000"/>
            <a:gd name="adj3" fmla="val 25000"/>
            <a:gd name="adj4" fmla="val 43750"/>
          </a:avLst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r>
            <a:rPr lang="de-DE" sz="10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Ihre Angaben:</a:t>
          </a:r>
        </a:p>
      </xdr:txBody>
    </xdr:sp>
    <xdr:clientData/>
  </xdr:twoCellAnchor>
  <xdr:twoCellAnchor>
    <xdr:from>
      <xdr:col>2</xdr:col>
      <xdr:colOff>1298438</xdr:colOff>
      <xdr:row>6</xdr:row>
      <xdr:rowOff>147638</xdr:rowOff>
    </xdr:from>
    <xdr:to>
      <xdr:col>3</xdr:col>
      <xdr:colOff>538163</xdr:colOff>
      <xdr:row>7</xdr:row>
      <xdr:rowOff>109538</xdr:rowOff>
    </xdr:to>
    <xdr:sp macro="" textlink="">
      <xdr:nvSpPr>
        <xdr:cNvPr id="8" name="Rechteckiger Pfeil 7"/>
        <xdr:cNvSpPr/>
      </xdr:nvSpPr>
      <xdr:spPr bwMode="auto">
        <a:xfrm rot="5400000">
          <a:off x="6771413" y="875438"/>
          <a:ext cx="857250" cy="1440000"/>
        </a:xfrm>
        <a:prstGeom prst="bentArrow">
          <a:avLst>
            <a:gd name="adj1" fmla="val 20555"/>
            <a:gd name="adj2" fmla="val 25000"/>
            <a:gd name="adj3" fmla="val 25000"/>
            <a:gd name="adj4" fmla="val 43750"/>
          </a:avLst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Ihre Angaben: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228600</xdr:colOff>
      <xdr:row>3</xdr:row>
      <xdr:rowOff>95250</xdr:rowOff>
    </xdr:to>
    <xdr:pic>
      <xdr:nvPicPr>
        <xdr:cNvPr id="3085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095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maccess.com/was-kostet-eine-abfrage.jsp" TargetMode="External"/><Relationship Id="rId7" Type="http://schemas.openxmlformats.org/officeDocument/2006/relationships/hyperlink" Target="https://www.wmaccess.com/wmguide-fachliche-feldbeschreibungen.jsp" TargetMode="External"/><Relationship Id="rId2" Type="http://schemas.openxmlformats.org/officeDocument/2006/relationships/hyperlink" Target="https://www.wmaccess.com/preismodell-vergleich.jsp" TargetMode="External"/><Relationship Id="rId1" Type="http://schemas.openxmlformats.org/officeDocument/2006/relationships/hyperlink" Target="https://www.wmaccess.com/bestandsbezogene-abfragen.jsp" TargetMode="External"/><Relationship Id="rId6" Type="http://schemas.openxmlformats.org/officeDocument/2006/relationships/hyperlink" Target="https://www.wmaccess.com/wmaccess-on-demand-preismodell-3.jsp" TargetMode="External"/><Relationship Id="rId5" Type="http://schemas.openxmlformats.org/officeDocument/2006/relationships/hyperlink" Target="https://www.wmaccess.com/preismodell-2.jsp" TargetMode="External"/><Relationship Id="rId4" Type="http://schemas.openxmlformats.org/officeDocument/2006/relationships/hyperlink" Target="https://www.wmaccess.com/preismodell-1.jsp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showGridLines="0" tabSelected="1" zoomScaleNormal="100" workbookViewId="0">
      <selection activeCell="D10" sqref="D10"/>
    </sheetView>
  </sheetViews>
  <sheetFormatPr baseColWidth="10" defaultRowHeight="12.75" x14ac:dyDescent="0.2"/>
  <cols>
    <col min="1" max="1" width="17.85546875" style="16" customWidth="1"/>
    <col min="2" max="2" width="59.85546875" style="16" customWidth="1"/>
    <col min="3" max="3" width="33" style="16" customWidth="1"/>
    <col min="4" max="4" width="10.140625" style="16" bestFit="1" customWidth="1"/>
    <col min="5" max="5" width="5" style="16" customWidth="1"/>
    <col min="6" max="6" width="2.85546875" style="16" customWidth="1"/>
    <col min="7" max="7" width="5" style="16" customWidth="1"/>
    <col min="8" max="8" width="17.85546875" style="16" customWidth="1"/>
    <col min="9" max="9" width="10.140625" style="16" customWidth="1"/>
    <col min="10" max="11" width="11.7109375" style="16" customWidth="1"/>
    <col min="12" max="12" width="5.85546875" style="16" customWidth="1"/>
    <col min="13" max="14" width="13.85546875" style="16" bestFit="1" customWidth="1"/>
    <col min="15" max="15" width="5" style="16" customWidth="1"/>
    <col min="16" max="16" width="2.85546875" style="16" customWidth="1"/>
    <col min="17" max="17" width="5" style="16" customWidth="1"/>
    <col min="18" max="18" width="77.28515625" style="16" bestFit="1" customWidth="1"/>
    <col min="19" max="19" width="16" style="16" bestFit="1" customWidth="1"/>
    <col min="20" max="20" width="6.85546875" style="16" customWidth="1"/>
    <col min="21" max="21" width="0" style="16" hidden="1" customWidth="1"/>
    <col min="22" max="16384" width="11.42578125" style="16"/>
  </cols>
  <sheetData>
    <row r="1" spans="1:19" x14ac:dyDescent="0.2">
      <c r="B1" s="17" t="s">
        <v>24</v>
      </c>
      <c r="F1" s="18"/>
    </row>
    <row r="2" spans="1:19" x14ac:dyDescent="0.2">
      <c r="B2" s="17" t="s">
        <v>0</v>
      </c>
      <c r="C2" s="19"/>
      <c r="D2" s="20" t="s">
        <v>6</v>
      </c>
      <c r="E2" s="20"/>
      <c r="F2" s="18"/>
    </row>
    <row r="3" spans="1:19" ht="12.75" customHeight="1" x14ac:dyDescent="0.2">
      <c r="B3" s="17" t="s">
        <v>1</v>
      </c>
      <c r="D3" s="21">
        <f ca="1">TODAY()</f>
        <v>45181</v>
      </c>
      <c r="F3" s="18"/>
    </row>
    <row r="4" spans="1:19" x14ac:dyDescent="0.2">
      <c r="B4" s="17" t="s">
        <v>25</v>
      </c>
      <c r="C4" s="19"/>
      <c r="D4" s="19"/>
      <c r="F4" s="18"/>
    </row>
    <row r="5" spans="1:19" ht="13.5" thickBot="1" x14ac:dyDescent="0.25">
      <c r="B5" s="22"/>
      <c r="F5" s="18"/>
    </row>
    <row r="6" spans="1:19" s="23" customFormat="1" ht="15.75" thickBot="1" x14ac:dyDescent="0.3">
      <c r="A6" s="72" t="s">
        <v>26</v>
      </c>
      <c r="B6" s="73"/>
      <c r="C6" s="73"/>
      <c r="D6" s="74"/>
      <c r="F6" s="24"/>
      <c r="H6" s="16"/>
      <c r="I6" s="16"/>
      <c r="J6" s="16"/>
      <c r="K6" s="16"/>
      <c r="P6" s="16"/>
    </row>
    <row r="7" spans="1:19" s="25" customFormat="1" ht="70.5" customHeight="1" x14ac:dyDescent="0.2">
      <c r="A7" s="80" t="s">
        <v>108</v>
      </c>
      <c r="B7" s="80"/>
      <c r="C7" s="80"/>
      <c r="D7" s="80"/>
      <c r="F7" s="26"/>
      <c r="H7" s="16"/>
      <c r="I7" s="16"/>
      <c r="J7" s="16"/>
      <c r="K7" s="16"/>
      <c r="P7" s="16"/>
    </row>
    <row r="8" spans="1:19" s="25" customFormat="1" ht="12" customHeight="1" thickBot="1" x14ac:dyDescent="0.25">
      <c r="A8" s="27"/>
      <c r="F8" s="26"/>
      <c r="P8" s="16"/>
    </row>
    <row r="9" spans="1:19" s="23" customFormat="1" ht="15.75" thickBot="1" x14ac:dyDescent="0.3">
      <c r="A9" s="72" t="s">
        <v>32</v>
      </c>
      <c r="B9" s="73"/>
      <c r="C9" s="73"/>
      <c r="D9" s="74"/>
      <c r="F9" s="24"/>
      <c r="H9" s="72" t="s">
        <v>95</v>
      </c>
      <c r="I9" s="73"/>
      <c r="J9" s="73"/>
      <c r="K9" s="73"/>
      <c r="L9" s="73"/>
      <c r="M9" s="73"/>
      <c r="N9" s="74"/>
      <c r="P9" s="16"/>
      <c r="R9" s="72" t="s">
        <v>100</v>
      </c>
      <c r="S9" s="74"/>
    </row>
    <row r="10" spans="1:19" s="25" customFormat="1" ht="16.5" customHeight="1" x14ac:dyDescent="0.2">
      <c r="A10" s="77" t="s">
        <v>34</v>
      </c>
      <c r="B10" s="77"/>
      <c r="C10" s="78"/>
      <c r="D10" s="14" t="s">
        <v>78</v>
      </c>
      <c r="F10" s="26"/>
      <c r="P10" s="16"/>
    </row>
    <row r="11" spans="1:19" s="25" customFormat="1" ht="15" x14ac:dyDescent="0.2">
      <c r="A11" s="81" t="s">
        <v>29</v>
      </c>
      <c r="B11" s="81"/>
      <c r="C11" s="81"/>
      <c r="F11" s="26"/>
      <c r="H11" s="29" t="s">
        <v>52</v>
      </c>
      <c r="I11" s="79"/>
      <c r="J11" s="79"/>
      <c r="K11" s="66">
        <f>M52</f>
        <v>285</v>
      </c>
      <c r="L11" s="30"/>
      <c r="P11" s="16"/>
      <c r="R11" s="29" t="s">
        <v>99</v>
      </c>
    </row>
    <row r="12" spans="1:19" s="25" customFormat="1" ht="12" customHeight="1" x14ac:dyDescent="0.2">
      <c r="A12" s="65" t="s">
        <v>30</v>
      </c>
      <c r="B12" s="64"/>
      <c r="C12" s="63"/>
      <c r="F12" s="26"/>
      <c r="K12" s="31"/>
      <c r="P12" s="16"/>
      <c r="R12" s="28" t="s">
        <v>110</v>
      </c>
    </row>
    <row r="13" spans="1:19" s="25" customFormat="1" ht="15" x14ac:dyDescent="0.2">
      <c r="A13" s="27"/>
      <c r="F13" s="26"/>
      <c r="H13" s="29" t="s">
        <v>53</v>
      </c>
      <c r="I13" s="29"/>
      <c r="K13" s="66">
        <f>N52</f>
        <v>130</v>
      </c>
      <c r="L13" s="30"/>
      <c r="P13" s="16"/>
      <c r="R13" s="28" t="s">
        <v>101</v>
      </c>
    </row>
    <row r="14" spans="1:19" s="25" customFormat="1" ht="16.5" customHeight="1" x14ac:dyDescent="0.2">
      <c r="A14" s="75" t="s">
        <v>33</v>
      </c>
      <c r="B14" s="75"/>
      <c r="C14" s="76"/>
      <c r="D14" s="15" t="s">
        <v>78</v>
      </c>
      <c r="F14" s="26"/>
      <c r="K14" s="31"/>
      <c r="P14" s="16"/>
      <c r="R14" s="29" t="s">
        <v>96</v>
      </c>
    </row>
    <row r="15" spans="1:19" s="25" customFormat="1" ht="15" x14ac:dyDescent="0.2">
      <c r="A15" s="81" t="s">
        <v>27</v>
      </c>
      <c r="B15" s="81"/>
      <c r="C15" s="81"/>
      <c r="F15" s="26"/>
      <c r="H15" s="29" t="s">
        <v>80</v>
      </c>
      <c r="I15" s="29"/>
      <c r="K15" s="66">
        <f>S52</f>
        <v>0</v>
      </c>
      <c r="P15" s="16"/>
      <c r="R15" s="28" t="s">
        <v>97</v>
      </c>
    </row>
    <row r="16" spans="1:19" s="25" customFormat="1" ht="12" customHeight="1" x14ac:dyDescent="0.2">
      <c r="A16" s="65" t="s">
        <v>28</v>
      </c>
      <c r="B16" s="64"/>
      <c r="C16" s="63"/>
      <c r="F16" s="26"/>
      <c r="P16" s="16"/>
      <c r="R16" s="28" t="s">
        <v>98</v>
      </c>
    </row>
    <row r="17" spans="1:22" s="25" customFormat="1" ht="12" customHeight="1" thickBot="1" x14ac:dyDescent="0.25">
      <c r="F17" s="26"/>
      <c r="P17" s="16"/>
    </row>
    <row r="18" spans="1:22" s="23" customFormat="1" ht="15.75" thickBot="1" x14ac:dyDescent="0.3">
      <c r="A18" s="72" t="s">
        <v>31</v>
      </c>
      <c r="B18" s="73"/>
      <c r="C18" s="73"/>
      <c r="D18" s="74"/>
      <c r="F18" s="24"/>
      <c r="H18" s="72" t="s">
        <v>79</v>
      </c>
      <c r="I18" s="73"/>
      <c r="J18" s="73"/>
      <c r="K18" s="73"/>
      <c r="L18" s="73"/>
      <c r="M18" s="73"/>
      <c r="N18" s="74"/>
      <c r="P18" s="32"/>
      <c r="R18" s="88" t="s">
        <v>88</v>
      </c>
      <c r="S18" s="89"/>
      <c r="T18" s="25"/>
      <c r="U18" s="25"/>
      <c r="V18" s="25"/>
    </row>
    <row r="19" spans="1:22" s="25" customFormat="1" ht="12" customHeight="1" x14ac:dyDescent="0.2">
      <c r="A19" s="93" t="s">
        <v>38</v>
      </c>
      <c r="B19" s="93"/>
      <c r="C19" s="93"/>
      <c r="F19" s="26"/>
      <c r="J19" s="33"/>
      <c r="K19" s="33"/>
      <c r="P19" s="34"/>
      <c r="U19" s="28" t="s">
        <v>92</v>
      </c>
    </row>
    <row r="20" spans="1:22" s="25" customFormat="1" ht="12" customHeight="1" x14ac:dyDescent="0.2">
      <c r="A20" s="29" t="s">
        <v>39</v>
      </c>
      <c r="B20" s="29"/>
      <c r="C20" s="29"/>
      <c r="F20" s="26"/>
      <c r="H20" s="94" t="s">
        <v>109</v>
      </c>
      <c r="I20" s="94"/>
      <c r="J20" s="94"/>
      <c r="K20" s="94"/>
      <c r="M20" s="61" t="s">
        <v>52</v>
      </c>
      <c r="N20" s="61" t="s">
        <v>53</v>
      </c>
      <c r="P20" s="34"/>
      <c r="R20" s="70" t="s">
        <v>54</v>
      </c>
      <c r="S20" s="35">
        <f>SUM(D29:D34)</f>
        <v>0</v>
      </c>
      <c r="T20" s="36"/>
      <c r="U20" s="37" t="str">
        <f>IF(AND(S20=0,S21=0),"X",IF(AND(S20&gt;0,S20&lt;50),"B0",IF(AND(S20&gt;=50,S20&lt;100),"B1",IF(AND(S20&gt;=100,S20&lt;250),"B2",IF(AND(S20&gt;=250),"B3",IF(OR(S20=0,S21&gt;0),"B0","Interner Fehler"))))))</f>
        <v>X</v>
      </c>
      <c r="V20" s="36"/>
    </row>
    <row r="21" spans="1:22" s="25" customFormat="1" ht="12" customHeight="1" x14ac:dyDescent="0.2">
      <c r="A21" s="29"/>
      <c r="B21" s="29"/>
      <c r="C21" s="29"/>
      <c r="F21" s="26"/>
      <c r="H21" s="82" t="s">
        <v>85</v>
      </c>
      <c r="I21" s="83"/>
      <c r="J21" s="83"/>
      <c r="K21" s="83"/>
      <c r="M21" s="38">
        <v>285</v>
      </c>
      <c r="N21" s="39">
        <v>130</v>
      </c>
      <c r="P21" s="34"/>
      <c r="R21" s="70" t="s">
        <v>55</v>
      </c>
      <c r="S21" s="35">
        <f>SUM(D40:D45)</f>
        <v>0</v>
      </c>
      <c r="T21" s="36"/>
      <c r="U21" s="37" t="str">
        <f>IF(S21&gt;0,"G0","X")</f>
        <v>X</v>
      </c>
      <c r="V21" s="36"/>
    </row>
    <row r="22" spans="1:22" s="25" customFormat="1" ht="12" customHeight="1" x14ac:dyDescent="0.2">
      <c r="A22" s="92" t="s">
        <v>107</v>
      </c>
      <c r="B22" s="93"/>
      <c r="C22" s="93"/>
      <c r="F22" s="26"/>
      <c r="H22" s="82" t="s">
        <v>87</v>
      </c>
      <c r="I22" s="82"/>
      <c r="J22" s="82"/>
      <c r="K22" s="82"/>
      <c r="M22" s="38">
        <f>IF(OR(D10="Ja",SUM(D40:D45)&gt;0),1000/12,0)</f>
        <v>0</v>
      </c>
      <c r="N22" s="39">
        <f>IF(OR(D10="Ja",SUM(D40:D45)&gt;0),1000/12,0)</f>
        <v>0</v>
      </c>
      <c r="P22" s="34"/>
      <c r="R22" s="40"/>
      <c r="S22" s="16"/>
      <c r="T22" s="36"/>
      <c r="U22" s="36"/>
      <c r="V22" s="36"/>
    </row>
    <row r="23" spans="1:22" s="25" customFormat="1" ht="12" customHeight="1" x14ac:dyDescent="0.2">
      <c r="A23" s="29" t="s">
        <v>40</v>
      </c>
      <c r="F23" s="26"/>
      <c r="H23" s="82" t="s">
        <v>86</v>
      </c>
      <c r="I23" s="82"/>
      <c r="J23" s="82"/>
      <c r="K23" s="82"/>
      <c r="M23" s="41">
        <f>IF(D14="Ja",125,0)</f>
        <v>0</v>
      </c>
      <c r="N23" s="39">
        <f>IF(D14="Ja",50,0)</f>
        <v>0</v>
      </c>
      <c r="P23" s="34"/>
      <c r="R23" s="70" t="s">
        <v>90</v>
      </c>
      <c r="S23" s="71" t="str">
        <f>IF(AND(U20="X",U21="X"),"-kein Paket-",IF(U20="B0","Start-Paket 20",IF(U20="B1","Upgrade-Paket 1",IF(U20="B2","Upgrade-Paket 2",IF(U20="B3","Upgrade-Paket 3",IF(OR(U20="X",U21&lt;&gt;"X"),"Start-Paket 20","Interner Fehler"))))))</f>
        <v>-kein Paket-</v>
      </c>
      <c r="T23" s="36"/>
      <c r="U23" s="36"/>
      <c r="V23" s="36"/>
    </row>
    <row r="24" spans="1:22" s="25" customFormat="1" ht="12" customHeight="1" x14ac:dyDescent="0.2">
      <c r="A24" s="27"/>
      <c r="F24" s="26"/>
      <c r="J24" s="33"/>
      <c r="K24" s="33"/>
      <c r="P24" s="34"/>
      <c r="T24" s="36"/>
      <c r="U24" s="36"/>
      <c r="V24" s="36"/>
    </row>
    <row r="25" spans="1:22" s="25" customFormat="1" ht="12" customHeight="1" x14ac:dyDescent="0.2">
      <c r="F25" s="26"/>
      <c r="H25" s="95" t="s">
        <v>83</v>
      </c>
      <c r="I25" s="95"/>
      <c r="J25" s="95"/>
      <c r="K25" s="95"/>
      <c r="L25" s="95"/>
      <c r="M25" s="42">
        <f>SUM(M21:M23)</f>
        <v>285</v>
      </c>
      <c r="N25" s="43">
        <f>SUM(N21:N23)</f>
        <v>130</v>
      </c>
      <c r="P25" s="34"/>
      <c r="R25" s="90" t="s">
        <v>56</v>
      </c>
      <c r="S25" s="91"/>
      <c r="T25" s="36"/>
      <c r="U25" s="36"/>
      <c r="V25" s="36"/>
    </row>
    <row r="26" spans="1:22" s="25" customFormat="1" ht="12" customHeight="1" x14ac:dyDescent="0.2">
      <c r="F26" s="26"/>
      <c r="H26" s="27"/>
      <c r="J26" s="33"/>
      <c r="K26" s="33"/>
      <c r="M26" s="42"/>
      <c r="N26" s="43"/>
      <c r="P26" s="34"/>
      <c r="R26" s="51" t="str">
        <f>CONCATENATE("Grundpreis Basis On-Demand Paket: ",S23)</f>
        <v>Grundpreis Basis On-Demand Paket: -kein Paket-</v>
      </c>
      <c r="S26" s="44">
        <f>IF(U20="B0",Anhang!E11,IF(U20="B1",Anhang!E12,IF(U20="B2",Anhang!E13,IF(U20="B3",Anhang!E14,0))))</f>
        <v>0</v>
      </c>
      <c r="T26" s="36"/>
      <c r="U26" s="36"/>
      <c r="V26" s="36"/>
    </row>
    <row r="27" spans="1:22" s="25" customFormat="1" ht="14.1" customHeight="1" x14ac:dyDescent="0.2">
      <c r="A27" s="84" t="s">
        <v>93</v>
      </c>
      <c r="B27" s="85"/>
      <c r="C27" s="85"/>
      <c r="D27" s="86"/>
      <c r="F27" s="26"/>
      <c r="H27" s="98" t="s">
        <v>35</v>
      </c>
      <c r="I27" s="98" t="s">
        <v>42</v>
      </c>
      <c r="J27" s="99" t="s">
        <v>102</v>
      </c>
      <c r="K27" s="99" t="s">
        <v>103</v>
      </c>
      <c r="M27" s="98" t="s">
        <v>52</v>
      </c>
      <c r="N27" s="98" t="s">
        <v>53</v>
      </c>
      <c r="P27" s="34"/>
      <c r="T27" s="36"/>
      <c r="U27" s="36"/>
      <c r="V27" s="36"/>
    </row>
    <row r="28" spans="1:22" s="25" customFormat="1" ht="14.1" customHeight="1" x14ac:dyDescent="0.2">
      <c r="A28" s="61" t="s">
        <v>35</v>
      </c>
      <c r="B28" s="62" t="s">
        <v>36</v>
      </c>
      <c r="C28" s="61" t="s">
        <v>37</v>
      </c>
      <c r="D28" s="61" t="s">
        <v>42</v>
      </c>
      <c r="F28" s="26"/>
      <c r="H28" s="98"/>
      <c r="I28" s="98"/>
      <c r="J28" s="98"/>
      <c r="K28" s="98"/>
      <c r="M28" s="98"/>
      <c r="N28" s="98"/>
      <c r="P28" s="34"/>
      <c r="T28" s="36"/>
      <c r="U28" s="36"/>
      <c r="V28" s="36"/>
    </row>
    <row r="29" spans="1:22" s="25" customFormat="1" ht="20.100000000000001" customHeight="1" x14ac:dyDescent="0.2">
      <c r="A29" s="45" t="s">
        <v>7</v>
      </c>
      <c r="B29" s="46" t="s">
        <v>11</v>
      </c>
      <c r="C29" s="47" t="s">
        <v>41</v>
      </c>
      <c r="D29" s="11">
        <v>0</v>
      </c>
      <c r="F29" s="26"/>
      <c r="H29" s="45" t="s">
        <v>7</v>
      </c>
      <c r="I29" s="48">
        <f t="shared" ref="I29:I34" si="0">D29</f>
        <v>0</v>
      </c>
      <c r="J29" s="68">
        <v>0.28999999999999998</v>
      </c>
      <c r="K29" s="69">
        <v>0.57999999999999996</v>
      </c>
      <c r="M29" s="38">
        <f t="shared" ref="M29:M34" si="1">I29*J29</f>
        <v>0</v>
      </c>
      <c r="N29" s="39">
        <f t="shared" ref="N29:N34" si="2">I29*K29</f>
        <v>0</v>
      </c>
      <c r="P29" s="34"/>
      <c r="R29" s="87" t="s">
        <v>91</v>
      </c>
      <c r="S29" s="87"/>
      <c r="T29" s="36"/>
      <c r="U29" s="36"/>
      <c r="V29" s="36"/>
    </row>
    <row r="30" spans="1:22" s="25" customFormat="1" ht="20.100000000000001" customHeight="1" x14ac:dyDescent="0.2">
      <c r="A30" s="45" t="s">
        <v>8</v>
      </c>
      <c r="B30" s="46" t="s">
        <v>22</v>
      </c>
      <c r="C30" s="47" t="s">
        <v>41</v>
      </c>
      <c r="D30" s="11">
        <v>0</v>
      </c>
      <c r="F30" s="26"/>
      <c r="H30" s="45" t="s">
        <v>8</v>
      </c>
      <c r="I30" s="48">
        <f t="shared" si="0"/>
        <v>0</v>
      </c>
      <c r="J30" s="68">
        <v>0.35</v>
      </c>
      <c r="K30" s="69">
        <v>0.7</v>
      </c>
      <c r="M30" s="38">
        <f t="shared" si="1"/>
        <v>0</v>
      </c>
      <c r="N30" s="39">
        <f t="shared" si="2"/>
        <v>0</v>
      </c>
      <c r="P30" s="34"/>
      <c r="R30" s="51" t="str">
        <f>CONCATENATE("Im Grundpreis von ",S23," enthaltene Abfragen (Kategorie T1-T6)")</f>
        <v>Im Grundpreis von -kein Paket- enthaltene Abfragen (Kategorie T1-T6)</v>
      </c>
      <c r="S30" s="35">
        <f>IF(U20="B0",Anhang!D11,IF(U20="B1",Anhang!D12,IF(U20="B2",Anhang!D13,IF(U20="B3",Anhang!D14,0))))</f>
        <v>0</v>
      </c>
      <c r="T30" s="36"/>
      <c r="U30" s="36"/>
      <c r="V30" s="36"/>
    </row>
    <row r="31" spans="1:22" s="25" customFormat="1" ht="102" x14ac:dyDescent="0.2">
      <c r="A31" s="45" t="s">
        <v>9</v>
      </c>
      <c r="B31" s="67" t="s">
        <v>105</v>
      </c>
      <c r="C31" s="47" t="s">
        <v>43</v>
      </c>
      <c r="D31" s="11">
        <v>0</v>
      </c>
      <c r="F31" s="26"/>
      <c r="H31" s="45" t="s">
        <v>9</v>
      </c>
      <c r="I31" s="48">
        <f t="shared" si="0"/>
        <v>0</v>
      </c>
      <c r="J31" s="68">
        <v>0.75</v>
      </c>
      <c r="K31" s="69">
        <v>1.5</v>
      </c>
      <c r="M31" s="38">
        <f t="shared" si="1"/>
        <v>0</v>
      </c>
      <c r="N31" s="39">
        <f t="shared" si="2"/>
        <v>0</v>
      </c>
      <c r="P31" s="34"/>
      <c r="R31" s="49">
        <v>2</v>
      </c>
      <c r="S31" s="16"/>
      <c r="T31" s="36"/>
      <c r="U31" s="36"/>
      <c r="V31" s="36"/>
    </row>
    <row r="32" spans="1:22" s="25" customFormat="1" ht="40.5" customHeight="1" x14ac:dyDescent="0.2">
      <c r="A32" s="45" t="s">
        <v>10</v>
      </c>
      <c r="B32" s="46" t="s">
        <v>23</v>
      </c>
      <c r="C32" s="50" t="s">
        <v>44</v>
      </c>
      <c r="D32" s="11">
        <v>0</v>
      </c>
      <c r="F32" s="26"/>
      <c r="H32" s="45" t="s">
        <v>10</v>
      </c>
      <c r="I32" s="48">
        <f t="shared" si="0"/>
        <v>0</v>
      </c>
      <c r="J32" s="68">
        <v>0.25</v>
      </c>
      <c r="K32" s="69">
        <v>0.5</v>
      </c>
      <c r="M32" s="38">
        <f t="shared" si="1"/>
        <v>0</v>
      </c>
      <c r="N32" s="39">
        <f t="shared" si="2"/>
        <v>0</v>
      </c>
      <c r="P32" s="34"/>
      <c r="R32" s="87" t="s">
        <v>94</v>
      </c>
      <c r="S32" s="87"/>
      <c r="T32" s="36"/>
      <c r="U32" s="36"/>
      <c r="V32" s="36"/>
    </row>
    <row r="33" spans="1:22" s="25" customFormat="1" ht="54.75" customHeight="1" x14ac:dyDescent="0.2">
      <c r="A33" s="45" t="s">
        <v>20</v>
      </c>
      <c r="B33" s="67" t="s">
        <v>104</v>
      </c>
      <c r="C33" s="47" t="s">
        <v>43</v>
      </c>
      <c r="D33" s="11">
        <v>0</v>
      </c>
      <c r="F33" s="26"/>
      <c r="H33" s="45" t="s">
        <v>20</v>
      </c>
      <c r="I33" s="48">
        <f t="shared" si="0"/>
        <v>0</v>
      </c>
      <c r="J33" s="68">
        <v>0.4</v>
      </c>
      <c r="K33" s="69">
        <v>0.8</v>
      </c>
      <c r="M33" s="38">
        <f t="shared" si="1"/>
        <v>0</v>
      </c>
      <c r="N33" s="39">
        <f t="shared" si="2"/>
        <v>0</v>
      </c>
      <c r="P33" s="34"/>
      <c r="R33" s="51" t="str">
        <f>CONCATENATE("Anzahl der weiteren Abfragen",IF(S33&lt;&gt;0,(CONCATENATE(" (zu je ",TEXT(IF(U20="B0",Anhang!E18,IF(U20="B1",Anhang!E19,IF(U20="B2",Anhang!E20,IF(U20="B3",Anhang!E21,"Interer Fehler")))),"0,00")," Euro)")),""))</f>
        <v>Anzahl der weiteren Abfragen</v>
      </c>
      <c r="S33" s="35">
        <f>IF(S20-S30&gt;0,S20-S30,0)</f>
        <v>0</v>
      </c>
      <c r="T33" s="36"/>
      <c r="U33" s="36"/>
      <c r="V33" s="36"/>
    </row>
    <row r="34" spans="1:22" s="25" customFormat="1" ht="87.75" customHeight="1" x14ac:dyDescent="0.2">
      <c r="A34" s="45" t="s">
        <v>21</v>
      </c>
      <c r="B34" s="67" t="s">
        <v>106</v>
      </c>
      <c r="C34" s="47" t="s">
        <v>43</v>
      </c>
      <c r="D34" s="11">
        <v>0</v>
      </c>
      <c r="F34" s="26"/>
      <c r="H34" s="45" t="s">
        <v>21</v>
      </c>
      <c r="I34" s="48">
        <f t="shared" si="0"/>
        <v>0</v>
      </c>
      <c r="J34" s="68">
        <v>1.2</v>
      </c>
      <c r="K34" s="69">
        <v>1.8</v>
      </c>
      <c r="M34" s="38">
        <f t="shared" si="1"/>
        <v>0</v>
      </c>
      <c r="N34" s="39">
        <f t="shared" si="2"/>
        <v>0</v>
      </c>
      <c r="P34" s="34"/>
      <c r="R34" s="51" t="s">
        <v>57</v>
      </c>
      <c r="S34" s="44">
        <f>IF(S33&lt;&gt;0,(S33*IF(U20="B0",Anhang!E18,IF(U20="B1",Anhang!E19,IF(U20="B2",Anhang!E20,IF(U20="B3",Anhang!E21,"Interer Fehler"))))),0)</f>
        <v>0</v>
      </c>
      <c r="T34" s="36"/>
      <c r="U34" s="36"/>
      <c r="V34" s="36"/>
    </row>
    <row r="35" spans="1:22" s="25" customFormat="1" ht="12" customHeight="1" x14ac:dyDescent="0.2">
      <c r="F35" s="26"/>
      <c r="H35" s="52"/>
      <c r="I35" s="53"/>
      <c r="J35" s="33"/>
      <c r="K35" s="33"/>
      <c r="P35" s="34"/>
      <c r="R35" s="16"/>
      <c r="S35" s="16"/>
      <c r="T35" s="36"/>
      <c r="U35" s="36"/>
      <c r="V35" s="36"/>
    </row>
    <row r="36" spans="1:22" s="25" customFormat="1" ht="12" customHeight="1" x14ac:dyDescent="0.2">
      <c r="F36" s="26"/>
      <c r="H36" s="95" t="s">
        <v>82</v>
      </c>
      <c r="I36" s="95"/>
      <c r="J36" s="95"/>
      <c r="K36" s="95"/>
      <c r="L36" s="95"/>
      <c r="M36" s="42">
        <f>SUM(M29:M34)</f>
        <v>0</v>
      </c>
      <c r="N36" s="43">
        <f>SUM(N29:N34)</f>
        <v>0</v>
      </c>
      <c r="P36" s="34"/>
      <c r="T36" s="36"/>
      <c r="U36" s="36"/>
      <c r="V36" s="36"/>
    </row>
    <row r="37" spans="1:22" s="25" customFormat="1" ht="12" customHeight="1" x14ac:dyDescent="0.2">
      <c r="F37" s="26"/>
      <c r="P37" s="34"/>
      <c r="T37" s="36"/>
      <c r="U37" s="36"/>
      <c r="V37" s="36"/>
    </row>
    <row r="38" spans="1:22" s="25" customFormat="1" ht="14.1" customHeight="1" x14ac:dyDescent="0.2">
      <c r="A38" s="84" t="s">
        <v>45</v>
      </c>
      <c r="B38" s="85"/>
      <c r="C38" s="85"/>
      <c r="D38" s="86"/>
      <c r="F38" s="26"/>
      <c r="H38" s="98" t="s">
        <v>35</v>
      </c>
      <c r="I38" s="98" t="s">
        <v>42</v>
      </c>
      <c r="J38" s="99" t="s">
        <v>102</v>
      </c>
      <c r="K38" s="99" t="s">
        <v>103</v>
      </c>
      <c r="M38" s="98" t="s">
        <v>52</v>
      </c>
      <c r="N38" s="98" t="s">
        <v>53</v>
      </c>
      <c r="P38" s="34"/>
      <c r="T38" s="36"/>
      <c r="U38" s="36"/>
      <c r="V38" s="36"/>
    </row>
    <row r="39" spans="1:22" s="25" customFormat="1" ht="14.1" customHeight="1" x14ac:dyDescent="0.2">
      <c r="A39" s="61" t="s">
        <v>35</v>
      </c>
      <c r="B39" s="62" t="s">
        <v>36</v>
      </c>
      <c r="C39" s="61" t="s">
        <v>37</v>
      </c>
      <c r="D39" s="61" t="s">
        <v>42</v>
      </c>
      <c r="F39" s="26"/>
      <c r="H39" s="98"/>
      <c r="I39" s="98"/>
      <c r="J39" s="98"/>
      <c r="K39" s="98"/>
      <c r="M39" s="98"/>
      <c r="N39" s="98"/>
      <c r="P39" s="34"/>
      <c r="T39" s="36"/>
      <c r="U39" s="36"/>
      <c r="V39" s="36"/>
    </row>
    <row r="40" spans="1:22" s="25" customFormat="1" ht="33.75" customHeight="1" x14ac:dyDescent="0.2">
      <c r="A40" s="45" t="s">
        <v>2</v>
      </c>
      <c r="B40" s="54" t="s">
        <v>14</v>
      </c>
      <c r="C40" s="50" t="s">
        <v>50</v>
      </c>
      <c r="D40" s="11">
        <v>0</v>
      </c>
      <c r="F40" s="26"/>
      <c r="H40" s="45" t="s">
        <v>2</v>
      </c>
      <c r="I40" s="48">
        <f t="shared" ref="I40:I45" si="3">D40</f>
        <v>0</v>
      </c>
      <c r="J40" s="69">
        <v>0.15</v>
      </c>
      <c r="K40" s="69">
        <v>0.3</v>
      </c>
      <c r="M40" s="38">
        <f t="shared" ref="M40:M45" si="4">I40*J40</f>
        <v>0</v>
      </c>
      <c r="N40" s="39">
        <f t="shared" ref="N40:N45" si="5">I40*K40</f>
        <v>0</v>
      </c>
      <c r="P40" s="34"/>
      <c r="R40" s="87" t="s">
        <v>58</v>
      </c>
      <c r="S40" s="87"/>
      <c r="T40" s="36"/>
      <c r="U40" s="36"/>
      <c r="V40" s="36"/>
    </row>
    <row r="41" spans="1:22" s="25" customFormat="1" ht="33.75" customHeight="1" x14ac:dyDescent="0.2">
      <c r="A41" s="45" t="s">
        <v>3</v>
      </c>
      <c r="B41" s="54" t="s">
        <v>15</v>
      </c>
      <c r="C41" s="50" t="s">
        <v>46</v>
      </c>
      <c r="D41" s="11">
        <v>0</v>
      </c>
      <c r="F41" s="26"/>
      <c r="H41" s="45" t="s">
        <v>3</v>
      </c>
      <c r="I41" s="48">
        <f t="shared" si="3"/>
        <v>0</v>
      </c>
      <c r="J41" s="69">
        <v>0.15</v>
      </c>
      <c r="K41" s="69">
        <v>0.3</v>
      </c>
      <c r="M41" s="38">
        <f t="shared" si="4"/>
        <v>0</v>
      </c>
      <c r="N41" s="39">
        <f t="shared" si="5"/>
        <v>0</v>
      </c>
      <c r="P41" s="34"/>
      <c r="R41" s="51" t="s">
        <v>59</v>
      </c>
      <c r="S41" s="44">
        <f>IF(U21&lt;&gt;"X",Anhang!E26,0)</f>
        <v>0</v>
      </c>
      <c r="T41" s="36"/>
      <c r="U41" s="36"/>
      <c r="V41" s="36"/>
    </row>
    <row r="42" spans="1:22" s="25" customFormat="1" ht="33.75" customHeight="1" x14ac:dyDescent="0.2">
      <c r="A42" s="45" t="s">
        <v>4</v>
      </c>
      <c r="B42" s="54" t="s">
        <v>16</v>
      </c>
      <c r="C42" s="50" t="s">
        <v>47</v>
      </c>
      <c r="D42" s="11">
        <v>0</v>
      </c>
      <c r="F42" s="26"/>
      <c r="H42" s="45" t="s">
        <v>4</v>
      </c>
      <c r="I42" s="48">
        <f t="shared" si="3"/>
        <v>0</v>
      </c>
      <c r="J42" s="69">
        <v>0.2</v>
      </c>
      <c r="K42" s="69">
        <v>0.4</v>
      </c>
      <c r="M42" s="38">
        <f t="shared" si="4"/>
        <v>0</v>
      </c>
      <c r="N42" s="39">
        <f t="shared" si="5"/>
        <v>0</v>
      </c>
      <c r="P42" s="34"/>
      <c r="R42" s="16"/>
      <c r="S42" s="16"/>
      <c r="T42" s="36"/>
      <c r="U42" s="36"/>
      <c r="V42" s="36"/>
    </row>
    <row r="43" spans="1:22" s="25" customFormat="1" ht="39.75" customHeight="1" x14ac:dyDescent="0.2">
      <c r="A43" s="45" t="s">
        <v>5</v>
      </c>
      <c r="B43" s="54" t="s">
        <v>17</v>
      </c>
      <c r="C43" s="50" t="s">
        <v>51</v>
      </c>
      <c r="D43" s="11">
        <v>0</v>
      </c>
      <c r="F43" s="26"/>
      <c r="H43" s="45" t="s">
        <v>5</v>
      </c>
      <c r="I43" s="48">
        <f t="shared" si="3"/>
        <v>0</v>
      </c>
      <c r="J43" s="69">
        <v>0.2</v>
      </c>
      <c r="K43" s="69">
        <v>0.4</v>
      </c>
      <c r="M43" s="38">
        <f t="shared" si="4"/>
        <v>0</v>
      </c>
      <c r="N43" s="39">
        <f t="shared" si="5"/>
        <v>0</v>
      </c>
      <c r="P43" s="34"/>
      <c r="R43" s="87" t="s">
        <v>60</v>
      </c>
      <c r="S43" s="87"/>
      <c r="T43" s="36"/>
      <c r="U43" s="36"/>
      <c r="V43" s="36"/>
    </row>
    <row r="44" spans="1:22" s="25" customFormat="1" ht="33.75" customHeight="1" x14ac:dyDescent="0.2">
      <c r="A44" s="45" t="s">
        <v>12</v>
      </c>
      <c r="B44" s="54" t="s">
        <v>18</v>
      </c>
      <c r="C44" s="50" t="s">
        <v>48</v>
      </c>
      <c r="D44" s="11">
        <v>0</v>
      </c>
      <c r="F44" s="26"/>
      <c r="H44" s="45" t="s">
        <v>12</v>
      </c>
      <c r="I44" s="48">
        <f t="shared" si="3"/>
        <v>0</v>
      </c>
      <c r="J44" s="69">
        <v>0.15</v>
      </c>
      <c r="K44" s="69">
        <v>0.3</v>
      </c>
      <c r="M44" s="38">
        <f t="shared" si="4"/>
        <v>0</v>
      </c>
      <c r="N44" s="39">
        <f t="shared" si="5"/>
        <v>0</v>
      </c>
      <c r="P44" s="34"/>
      <c r="R44" s="51" t="str">
        <f>CONCATENATE("Anzahl der weiteren wmGuide Abfragen",IF(S44&lt;&gt;0," (zu je 5,00 Euro)",""))</f>
        <v>Anzahl der weiteren wmGuide Abfragen</v>
      </c>
      <c r="S44" s="35">
        <f>IF(S21-Anhang!D26&gt;0,S21-Anhang!D26,0)</f>
        <v>0</v>
      </c>
    </row>
    <row r="45" spans="1:22" s="25" customFormat="1" ht="33.75" customHeight="1" x14ac:dyDescent="0.2">
      <c r="A45" s="45" t="s">
        <v>13</v>
      </c>
      <c r="B45" s="54" t="s">
        <v>19</v>
      </c>
      <c r="C45" s="50" t="s">
        <v>49</v>
      </c>
      <c r="D45" s="11">
        <v>0</v>
      </c>
      <c r="F45" s="26"/>
      <c r="H45" s="45" t="s">
        <v>13</v>
      </c>
      <c r="I45" s="48">
        <f t="shared" si="3"/>
        <v>0</v>
      </c>
      <c r="J45" s="69">
        <v>0.15</v>
      </c>
      <c r="K45" s="69">
        <v>0.3</v>
      </c>
      <c r="M45" s="38">
        <f t="shared" si="4"/>
        <v>0</v>
      </c>
      <c r="N45" s="39">
        <f t="shared" si="5"/>
        <v>0</v>
      </c>
      <c r="P45" s="34"/>
      <c r="R45" s="51" t="s">
        <v>61</v>
      </c>
      <c r="S45" s="44">
        <f>IF(S44&lt;&gt;0,(S44*Anhang!E30),0)</f>
        <v>0</v>
      </c>
    </row>
    <row r="46" spans="1:22" s="25" customFormat="1" ht="12" customHeight="1" x14ac:dyDescent="0.2">
      <c r="F46" s="26"/>
      <c r="H46" s="52"/>
      <c r="I46" s="53"/>
      <c r="J46" s="33"/>
      <c r="K46" s="33"/>
      <c r="P46" s="34"/>
    </row>
    <row r="47" spans="1:22" s="25" customFormat="1" ht="12" customHeight="1" x14ac:dyDescent="0.2">
      <c r="F47" s="26"/>
      <c r="H47" s="95" t="s">
        <v>81</v>
      </c>
      <c r="I47" s="95"/>
      <c r="J47" s="95"/>
      <c r="K47" s="95"/>
      <c r="L47" s="95"/>
      <c r="M47" s="42">
        <f>SUM(M40:M45)</f>
        <v>0</v>
      </c>
      <c r="N47" s="43">
        <f>SUM(N40:N45)</f>
        <v>0</v>
      </c>
      <c r="P47" s="34"/>
    </row>
    <row r="48" spans="1:22" s="23" customFormat="1" x14ac:dyDescent="0.2">
      <c r="F48" s="24"/>
      <c r="H48" s="27"/>
      <c r="I48" s="25"/>
      <c r="J48" s="55"/>
      <c r="K48" s="55"/>
      <c r="L48" s="25"/>
      <c r="M48" s="25"/>
      <c r="N48" s="25"/>
      <c r="P48" s="32"/>
    </row>
    <row r="49" spans="6:19" s="25" customFormat="1" ht="12" customHeight="1" x14ac:dyDescent="0.2">
      <c r="F49" s="24"/>
      <c r="J49" s="33"/>
      <c r="K49" s="33"/>
      <c r="P49" s="32"/>
    </row>
    <row r="50" spans="6:19" s="25" customFormat="1" ht="12" customHeight="1" x14ac:dyDescent="0.2">
      <c r="F50" s="24"/>
      <c r="J50" s="33"/>
      <c r="K50" s="33"/>
      <c r="M50" s="97" t="s">
        <v>84</v>
      </c>
      <c r="N50" s="97"/>
      <c r="P50" s="32"/>
    </row>
    <row r="51" spans="6:19" s="25" customFormat="1" ht="12" customHeight="1" x14ac:dyDescent="0.2">
      <c r="F51" s="24"/>
      <c r="J51" s="55"/>
      <c r="K51" s="55"/>
      <c r="M51" s="56" t="s">
        <v>52</v>
      </c>
      <c r="N51" s="56" t="s">
        <v>53</v>
      </c>
      <c r="P51" s="32"/>
    </row>
    <row r="52" spans="6:19" s="25" customFormat="1" ht="15" x14ac:dyDescent="0.2">
      <c r="F52" s="24"/>
      <c r="J52" s="96"/>
      <c r="K52" s="96"/>
      <c r="M52" s="57">
        <f>M25+M36+M47</f>
        <v>285</v>
      </c>
      <c r="N52" s="58">
        <f>N25+N36+N47</f>
        <v>130</v>
      </c>
      <c r="P52" s="32"/>
      <c r="R52" s="59" t="s">
        <v>89</v>
      </c>
      <c r="S52" s="60">
        <f>S26+S34+S41+S45</f>
        <v>0</v>
      </c>
    </row>
    <row r="53" spans="6:19" s="25" customFormat="1" ht="12" customHeight="1" x14ac:dyDescent="0.2">
      <c r="H53" s="27"/>
    </row>
    <row r="54" spans="6:19" s="25" customFormat="1" ht="12" customHeight="1" x14ac:dyDescent="0.2">
      <c r="H54" s="27"/>
    </row>
    <row r="55" spans="6:19" s="25" customFormat="1" ht="15" customHeight="1" x14ac:dyDescent="0.2"/>
    <row r="56" spans="6:19" s="25" customFormat="1" ht="12" customHeight="1" x14ac:dyDescent="0.2"/>
    <row r="57" spans="6:19" s="25" customFormat="1" ht="17.25" customHeight="1" x14ac:dyDescent="0.2"/>
    <row r="58" spans="6:19" s="25" customFormat="1" ht="12" customHeight="1" x14ac:dyDescent="0.2"/>
    <row r="59" spans="6:19" s="36" customFormat="1" ht="14.45" customHeight="1" x14ac:dyDescent="0.2"/>
    <row r="60" spans="6:19" s="36" customFormat="1" ht="14.45" customHeight="1" x14ac:dyDescent="0.2"/>
    <row r="61" spans="6:19" s="36" customFormat="1" ht="14.45" customHeight="1" x14ac:dyDescent="0.2"/>
    <row r="62" spans="6:19" s="36" customFormat="1" ht="14.45" customHeight="1" x14ac:dyDescent="0.2"/>
    <row r="63" spans="6:19" s="36" customFormat="1" ht="14.45" customHeight="1" x14ac:dyDescent="0.2"/>
    <row r="64" spans="6:19" s="36" customFormat="1" ht="14.45" customHeight="1" x14ac:dyDescent="0.2"/>
    <row r="65" s="36" customFormat="1" ht="14.45" customHeight="1" x14ac:dyDescent="0.2"/>
    <row r="66" s="36" customFormat="1" ht="14.45" customHeight="1" x14ac:dyDescent="0.2"/>
    <row r="67" s="36" customFormat="1" ht="14.45" customHeight="1" x14ac:dyDescent="0.2"/>
    <row r="68" s="36" customFormat="1" ht="14.45" customHeight="1" x14ac:dyDescent="0.2"/>
    <row r="69" s="36" customFormat="1" ht="14.45" customHeight="1" x14ac:dyDescent="0.2"/>
    <row r="70" s="36" customFormat="1" ht="14.45" customHeight="1" x14ac:dyDescent="0.2"/>
    <row r="71" s="36" customFormat="1" ht="14.45" customHeight="1" x14ac:dyDescent="0.2"/>
    <row r="72" s="36" customFormat="1" ht="14.45" customHeight="1" x14ac:dyDescent="0.2"/>
    <row r="73" s="36" customFormat="1" ht="14.45" customHeight="1" x14ac:dyDescent="0.2"/>
    <row r="74" s="36" customFormat="1" ht="14.45" customHeight="1" x14ac:dyDescent="0.2"/>
    <row r="75" s="36" customFormat="1" ht="14.45" customHeight="1" x14ac:dyDescent="0.2"/>
    <row r="76" s="36" customFormat="1" ht="14.45" customHeight="1" x14ac:dyDescent="0.2"/>
    <row r="77" s="36" customFormat="1" ht="14.45" customHeight="1" x14ac:dyDescent="0.2"/>
    <row r="78" s="36" customFormat="1" ht="14.45" customHeight="1" x14ac:dyDescent="0.2"/>
    <row r="79" s="36" customFormat="1" ht="14.45" customHeight="1" x14ac:dyDescent="0.2"/>
    <row r="80" s="36" customFormat="1" ht="14.45" customHeight="1" x14ac:dyDescent="0.2"/>
    <row r="81" spans="1:3" s="36" customFormat="1" ht="14.45" customHeight="1" x14ac:dyDescent="0.2"/>
    <row r="82" spans="1:3" s="36" customFormat="1" x14ac:dyDescent="0.2"/>
    <row r="83" spans="1:3" s="36" customFormat="1" ht="14.45" customHeight="1" x14ac:dyDescent="0.2">
      <c r="A83" s="49"/>
      <c r="B83" s="16"/>
      <c r="C83" s="16"/>
    </row>
    <row r="84" spans="1:3" s="36" customFormat="1" ht="14.45" customHeight="1" x14ac:dyDescent="0.2">
      <c r="A84" s="49"/>
      <c r="B84" s="16"/>
      <c r="C84" s="16"/>
    </row>
    <row r="85" spans="1:3" s="36" customFormat="1" ht="14.45" customHeight="1" x14ac:dyDescent="0.2">
      <c r="A85" s="16"/>
      <c r="B85" s="16"/>
      <c r="C85" s="16"/>
    </row>
    <row r="86" spans="1:3" s="36" customFormat="1" ht="14.45" customHeight="1" x14ac:dyDescent="0.2">
      <c r="A86" s="16"/>
      <c r="B86" s="16"/>
      <c r="C86" s="16"/>
    </row>
    <row r="87" spans="1:3" s="36" customFormat="1" ht="14.45" customHeight="1" x14ac:dyDescent="0.2">
      <c r="A87" s="16"/>
      <c r="B87" s="16"/>
      <c r="C87" s="16"/>
    </row>
    <row r="88" spans="1:3" s="36" customFormat="1" ht="14.45" customHeight="1" x14ac:dyDescent="0.2">
      <c r="A88" s="16"/>
      <c r="B88" s="16"/>
      <c r="C88" s="16"/>
    </row>
    <row r="89" spans="1:3" s="36" customFormat="1" ht="14.45" customHeight="1" x14ac:dyDescent="0.2">
      <c r="A89" s="16"/>
      <c r="B89" s="16"/>
      <c r="C89" s="16"/>
    </row>
    <row r="90" spans="1:3" s="36" customFormat="1" ht="14.45" customHeight="1" x14ac:dyDescent="0.2">
      <c r="A90" s="16"/>
      <c r="B90" s="16"/>
      <c r="C90" s="16"/>
    </row>
    <row r="91" spans="1:3" s="36" customFormat="1" ht="14.45" customHeight="1" x14ac:dyDescent="0.2">
      <c r="A91" s="16"/>
      <c r="B91" s="16"/>
      <c r="C91" s="16"/>
    </row>
    <row r="92" spans="1:3" s="36" customFormat="1" ht="14.45" customHeight="1" x14ac:dyDescent="0.2">
      <c r="A92" s="16"/>
      <c r="B92" s="16"/>
      <c r="C92" s="16"/>
    </row>
    <row r="93" spans="1:3" s="36" customFormat="1" ht="14.45" customHeight="1" x14ac:dyDescent="0.2">
      <c r="A93" s="16"/>
      <c r="B93" s="16"/>
      <c r="C93" s="16"/>
    </row>
  </sheetData>
  <sheetProtection sheet="1" objects="1" scenarios="1"/>
  <mergeCells count="43">
    <mergeCell ref="J52:K52"/>
    <mergeCell ref="M50:N50"/>
    <mergeCell ref="M27:M28"/>
    <mergeCell ref="N27:N28"/>
    <mergeCell ref="M38:M39"/>
    <mergeCell ref="N38:N39"/>
    <mergeCell ref="H36:L36"/>
    <mergeCell ref="H47:L47"/>
    <mergeCell ref="H27:H28"/>
    <mergeCell ref="I27:I28"/>
    <mergeCell ref="J27:J28"/>
    <mergeCell ref="K27:K28"/>
    <mergeCell ref="H38:H39"/>
    <mergeCell ref="I38:I39"/>
    <mergeCell ref="J38:J39"/>
    <mergeCell ref="K38:K39"/>
    <mergeCell ref="H21:K21"/>
    <mergeCell ref="H22:K22"/>
    <mergeCell ref="A38:D38"/>
    <mergeCell ref="R43:S43"/>
    <mergeCell ref="R18:S18"/>
    <mergeCell ref="R29:S29"/>
    <mergeCell ref="R40:S40"/>
    <mergeCell ref="R32:S32"/>
    <mergeCell ref="R25:S25"/>
    <mergeCell ref="A22:C22"/>
    <mergeCell ref="H18:N18"/>
    <mergeCell ref="H20:K20"/>
    <mergeCell ref="H25:L25"/>
    <mergeCell ref="A27:D27"/>
    <mergeCell ref="A19:C19"/>
    <mergeCell ref="H23:K23"/>
    <mergeCell ref="A6:D6"/>
    <mergeCell ref="A18:D18"/>
    <mergeCell ref="A14:C14"/>
    <mergeCell ref="A10:C10"/>
    <mergeCell ref="R9:S9"/>
    <mergeCell ref="I11:J11"/>
    <mergeCell ref="A7:D7"/>
    <mergeCell ref="H9:N9"/>
    <mergeCell ref="A9:D9"/>
    <mergeCell ref="A11:C11"/>
    <mergeCell ref="A15:C15"/>
  </mergeCells>
  <dataValidations count="3">
    <dataValidation type="list" allowBlank="1" showErrorMessage="1" errorTitle="Hinweis" error="Nur Werte Ja oder Nein zulässig" sqref="D14 D10">
      <formula1>"Ja,Nein"</formula1>
    </dataValidation>
    <dataValidation type="whole" operator="greaterThanOrEqual" showInputMessage="1" showErrorMessage="1" sqref="D45 D40 D41 D42 D43 D44">
      <formula1>0</formula1>
    </dataValidation>
    <dataValidation type="whole" operator="greaterThanOrEqual" allowBlank="1" showInputMessage="1" showErrorMessage="1" sqref="D29:D34">
      <formula1>0</formula1>
    </dataValidation>
  </dataValidations>
  <hyperlinks>
    <hyperlink ref="A16" r:id="rId1" display="https://www.wmaccess.com/bestandsbezogene-abfragen.jsp"/>
    <hyperlink ref="R14" r:id="rId2"/>
    <hyperlink ref="R11" r:id="rId3"/>
    <hyperlink ref="H11" r:id="rId4"/>
    <hyperlink ref="H13" r:id="rId5"/>
    <hyperlink ref="H15" r:id="rId6"/>
    <hyperlink ref="A12" r:id="rId7"/>
  </hyperlinks>
  <pageMargins left="0.78740157480314965" right="0.39370078740157483" top="0.39370078740157483" bottom="0.78740157480314965" header="0.39370078740157483" footer="0.19685039370078741"/>
  <pageSetup paperSize="9" scale="47" firstPageNumber="2" fitToWidth="0" orientation="landscape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activeCell="C8" sqref="C8:E8"/>
    </sheetView>
  </sheetViews>
  <sheetFormatPr baseColWidth="10" defaultRowHeight="12.75" x14ac:dyDescent="0.2"/>
  <cols>
    <col min="1" max="1" width="20.140625" bestFit="1" customWidth="1"/>
    <col min="2" max="2" width="11.85546875" customWidth="1"/>
    <col min="3" max="3" width="18.5703125" style="6" bestFit="1" customWidth="1"/>
    <col min="4" max="4" width="70.140625" customWidth="1"/>
    <col min="5" max="5" width="11.140625" customWidth="1"/>
    <col min="6" max="7" width="5.28515625" customWidth="1"/>
    <col min="8" max="8" width="10.140625" bestFit="1" customWidth="1"/>
    <col min="9" max="9" width="11.7109375" customWidth="1"/>
    <col min="10" max="10" width="16.140625" customWidth="1"/>
  </cols>
  <sheetData>
    <row r="1" spans="1:10" x14ac:dyDescent="0.2">
      <c r="C1" s="5"/>
      <c r="D1" s="2"/>
    </row>
    <row r="2" spans="1:10" x14ac:dyDescent="0.2">
      <c r="C2" s="5"/>
      <c r="D2" s="3" t="s">
        <v>24</v>
      </c>
      <c r="J2" s="2"/>
    </row>
    <row r="3" spans="1:10" x14ac:dyDescent="0.2">
      <c r="C3" s="5"/>
      <c r="D3" s="3" t="s">
        <v>0</v>
      </c>
      <c r="E3" s="8"/>
    </row>
    <row r="4" spans="1:10" x14ac:dyDescent="0.2">
      <c r="C4" s="5"/>
      <c r="D4" s="3" t="s">
        <v>1</v>
      </c>
      <c r="E4" s="2"/>
      <c r="F4" s="2"/>
      <c r="G4" s="2"/>
      <c r="H4" s="2"/>
      <c r="I4" s="2"/>
      <c r="J4" s="2"/>
    </row>
    <row r="5" spans="1:10" x14ac:dyDescent="0.2">
      <c r="D5" s="3" t="s">
        <v>25</v>
      </c>
    </row>
    <row r="6" spans="1:10" x14ac:dyDescent="0.2">
      <c r="B6" s="3"/>
    </row>
    <row r="7" spans="1:10" s="1" customFormat="1" ht="14.45" customHeight="1" x14ac:dyDescent="0.2">
      <c r="A7"/>
      <c r="B7"/>
      <c r="C7" s="9"/>
      <c r="E7" s="6"/>
      <c r="F7" s="6"/>
      <c r="G7" s="6"/>
      <c r="H7"/>
      <c r="I7" s="4"/>
    </row>
    <row r="8" spans="1:10" s="1" customFormat="1" ht="14.45" customHeight="1" x14ac:dyDescent="0.2">
      <c r="A8"/>
      <c r="B8"/>
      <c r="C8" s="100" t="s">
        <v>111</v>
      </c>
      <c r="D8" s="101"/>
      <c r="E8" s="102"/>
      <c r="F8"/>
      <c r="G8"/>
      <c r="H8"/>
      <c r="I8" s="4"/>
    </row>
    <row r="9" spans="1:10" s="1" customFormat="1" ht="14.45" customHeight="1" x14ac:dyDescent="0.2">
      <c r="A9"/>
      <c r="B9"/>
      <c r="C9" s="6"/>
      <c r="D9"/>
      <c r="E9"/>
      <c r="F9"/>
      <c r="G9"/>
      <c r="H9"/>
      <c r="I9" s="4"/>
    </row>
    <row r="10" spans="1:10" s="1" customFormat="1" ht="25.5" x14ac:dyDescent="0.2">
      <c r="A10"/>
      <c r="B10"/>
      <c r="C10" s="10" t="s">
        <v>62</v>
      </c>
      <c r="D10" s="10" t="s">
        <v>63</v>
      </c>
      <c r="E10" s="10" t="s">
        <v>64</v>
      </c>
      <c r="F10"/>
      <c r="G10"/>
      <c r="H10"/>
      <c r="I10" s="4"/>
    </row>
    <row r="11" spans="1:10" s="1" customFormat="1" ht="14.45" customHeight="1" x14ac:dyDescent="0.2">
      <c r="A11"/>
      <c r="B11"/>
      <c r="C11" s="7" t="s">
        <v>65</v>
      </c>
      <c r="D11" s="12">
        <v>20</v>
      </c>
      <c r="E11" s="13">
        <v>100</v>
      </c>
      <c r="F11"/>
      <c r="G11"/>
      <c r="H11"/>
      <c r="I11" s="4"/>
    </row>
    <row r="12" spans="1:10" s="1" customFormat="1" ht="14.45" customHeight="1" x14ac:dyDescent="0.2">
      <c r="A12"/>
      <c r="B12"/>
      <c r="C12" s="7" t="s">
        <v>66</v>
      </c>
      <c r="D12" s="12">
        <v>50</v>
      </c>
      <c r="E12" s="13">
        <v>200</v>
      </c>
      <c r="F12"/>
      <c r="G12"/>
      <c r="H12"/>
      <c r="I12" s="4"/>
    </row>
    <row r="13" spans="1:10" s="1" customFormat="1" ht="14.45" customHeight="1" x14ac:dyDescent="0.2">
      <c r="A13"/>
      <c r="B13"/>
      <c r="C13" s="7" t="s">
        <v>67</v>
      </c>
      <c r="D13" s="12">
        <v>100</v>
      </c>
      <c r="E13" s="13">
        <v>350</v>
      </c>
      <c r="F13"/>
      <c r="G13"/>
      <c r="H13"/>
      <c r="I13" s="4"/>
    </row>
    <row r="14" spans="1:10" s="1" customFormat="1" ht="14.45" customHeight="1" x14ac:dyDescent="0.2">
      <c r="A14"/>
      <c r="B14"/>
      <c r="C14" s="7" t="s">
        <v>68</v>
      </c>
      <c r="D14" s="12">
        <v>250</v>
      </c>
      <c r="E14" s="13">
        <v>575</v>
      </c>
      <c r="F14"/>
      <c r="G14"/>
      <c r="H14"/>
      <c r="I14" s="4"/>
    </row>
    <row r="15" spans="1:10" s="1" customFormat="1" ht="14.45" customHeight="1" x14ac:dyDescent="0.2">
      <c r="A15"/>
      <c r="B15"/>
      <c r="C15" s="6"/>
      <c r="D15"/>
      <c r="E15"/>
      <c r="F15"/>
      <c r="G15"/>
      <c r="H15"/>
      <c r="I15" s="4"/>
    </row>
    <row r="16" spans="1:10" s="1" customFormat="1" ht="14.45" customHeight="1" x14ac:dyDescent="0.2">
      <c r="A16"/>
      <c r="B16"/>
      <c r="C16" s="100" t="s">
        <v>69</v>
      </c>
      <c r="D16" s="101"/>
      <c r="E16" s="102"/>
      <c r="F16"/>
      <c r="G16"/>
      <c r="H16"/>
      <c r="I16" s="4"/>
    </row>
    <row r="17" spans="1:9" s="1" customFormat="1" ht="25.5" x14ac:dyDescent="0.2">
      <c r="A17"/>
      <c r="B17"/>
      <c r="C17" s="10" t="s">
        <v>62</v>
      </c>
      <c r="D17" s="10" t="s">
        <v>70</v>
      </c>
      <c r="E17" s="10" t="s">
        <v>64</v>
      </c>
      <c r="F17"/>
      <c r="G17"/>
      <c r="H17"/>
      <c r="I17" s="4"/>
    </row>
    <row r="18" spans="1:9" s="1" customFormat="1" ht="14.45" customHeight="1" x14ac:dyDescent="0.2">
      <c r="A18"/>
      <c r="B18"/>
      <c r="C18" s="7" t="s">
        <v>65</v>
      </c>
      <c r="D18" s="12" t="s">
        <v>73</v>
      </c>
      <c r="E18" s="13">
        <v>3.5</v>
      </c>
      <c r="F18"/>
      <c r="G18"/>
      <c r="H18"/>
      <c r="I18" s="4"/>
    </row>
    <row r="19" spans="1:9" s="1" customFormat="1" ht="14.45" customHeight="1" x14ac:dyDescent="0.2">
      <c r="A19"/>
      <c r="B19"/>
      <c r="C19" s="7" t="s">
        <v>66</v>
      </c>
      <c r="D19" s="12" t="s">
        <v>74</v>
      </c>
      <c r="E19" s="13">
        <v>3.25</v>
      </c>
      <c r="F19"/>
      <c r="G19"/>
      <c r="H19"/>
      <c r="I19" s="4"/>
    </row>
    <row r="20" spans="1:9" s="1" customFormat="1" ht="14.45" customHeight="1" x14ac:dyDescent="0.2">
      <c r="A20"/>
      <c r="B20"/>
      <c r="C20" s="7" t="s">
        <v>67</v>
      </c>
      <c r="D20" s="12" t="s">
        <v>75</v>
      </c>
      <c r="E20" s="13">
        <v>2.2000000000000002</v>
      </c>
      <c r="F20"/>
      <c r="G20"/>
      <c r="H20"/>
      <c r="I20" s="4"/>
    </row>
    <row r="21" spans="1:9" s="1" customFormat="1" ht="14.45" customHeight="1" x14ac:dyDescent="0.2">
      <c r="A21"/>
      <c r="B21"/>
      <c r="C21" s="7" t="s">
        <v>68</v>
      </c>
      <c r="D21" s="12" t="s">
        <v>76</v>
      </c>
      <c r="E21" s="13">
        <v>2.15</v>
      </c>
      <c r="F21"/>
      <c r="G21"/>
      <c r="H21"/>
      <c r="I21" s="4"/>
    </row>
    <row r="22" spans="1:9" s="1" customFormat="1" ht="14.45" customHeight="1" x14ac:dyDescent="0.2">
      <c r="A22"/>
      <c r="B22"/>
      <c r="C22" s="6"/>
      <c r="D22"/>
      <c r="E22"/>
      <c r="F22"/>
      <c r="G22"/>
      <c r="H22"/>
      <c r="I22" s="4"/>
    </row>
    <row r="23" spans="1:9" s="1" customFormat="1" ht="14.45" customHeight="1" x14ac:dyDescent="0.2">
      <c r="A23"/>
      <c r="B23"/>
      <c r="C23" s="6"/>
      <c r="D23"/>
      <c r="E23"/>
      <c r="F23"/>
      <c r="G23"/>
      <c r="H23"/>
      <c r="I23" s="4"/>
    </row>
    <row r="24" spans="1:9" s="1" customFormat="1" ht="14.45" customHeight="1" x14ac:dyDescent="0.2">
      <c r="A24"/>
      <c r="B24"/>
      <c r="C24" s="6"/>
      <c r="D24"/>
      <c r="E24"/>
      <c r="F24"/>
      <c r="G24"/>
      <c r="H24"/>
      <c r="I24" s="4"/>
    </row>
    <row r="25" spans="1:9" ht="25.5" x14ac:dyDescent="0.2">
      <c r="C25" s="10" t="s">
        <v>62</v>
      </c>
      <c r="D25" s="10" t="s">
        <v>71</v>
      </c>
      <c r="E25" s="10" t="s">
        <v>64</v>
      </c>
    </row>
    <row r="26" spans="1:9" x14ac:dyDescent="0.2">
      <c r="C26" s="7" t="s">
        <v>72</v>
      </c>
      <c r="D26" s="12">
        <v>20</v>
      </c>
      <c r="E26" s="13">
        <v>50</v>
      </c>
    </row>
    <row r="28" spans="1:9" x14ac:dyDescent="0.2">
      <c r="C28" s="100" t="s">
        <v>69</v>
      </c>
      <c r="D28" s="101"/>
      <c r="E28" s="102"/>
    </row>
    <row r="29" spans="1:9" ht="25.5" x14ac:dyDescent="0.2">
      <c r="C29" s="10" t="s">
        <v>62</v>
      </c>
      <c r="D29" s="10" t="s">
        <v>70</v>
      </c>
      <c r="E29" s="10" t="s">
        <v>64</v>
      </c>
    </row>
    <row r="30" spans="1:9" x14ac:dyDescent="0.2">
      <c r="C30" s="7" t="s">
        <v>72</v>
      </c>
      <c r="D30" s="12" t="s">
        <v>77</v>
      </c>
      <c r="E30" s="13">
        <v>5</v>
      </c>
    </row>
  </sheetData>
  <sheetProtection sheet="1" objects="1" scenarios="1"/>
  <mergeCells count="3">
    <mergeCell ref="C8:E8"/>
    <mergeCell ref="C16:E16"/>
    <mergeCell ref="C28:E28"/>
  </mergeCells>
  <phoneticPr fontId="0" type="noConversion"/>
  <pageMargins left="0.78740157480314965" right="0.39370078740157483" top="0.39370078740157483" bottom="0.78740157480314965" header="0.39370078740157483" footer="0.19685039370078741"/>
  <pageSetup paperSize="9" firstPageNumber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Kostensimulation</vt:lpstr>
      <vt:lpstr>Anhang</vt:lpstr>
      <vt:lpstr>Anhang!Druckbereich</vt:lpstr>
    </vt:vector>
  </TitlesOfParts>
  <Company>CPB Software (Germany)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Kostensimulation für Preismodelle 1 , 2 und 3</dc:title>
  <dc:subject>WMACCESS Internet</dc:subject>
  <dc:creator>CPB Software (Germany) GmbH</dc:creator>
  <cp:keywords>WMACCESS, Preismodell, Kostenkalkulation</cp:keywords>
  <cp:lastModifiedBy>Steffen Busch</cp:lastModifiedBy>
  <cp:lastPrinted>2023-09-06T12:20:16Z</cp:lastPrinted>
  <dcterms:created xsi:type="dcterms:W3CDTF">1997-12-18T12:36:04Z</dcterms:created>
  <dcterms:modified xsi:type="dcterms:W3CDTF">2023-09-12T14:23:31Z</dcterms:modified>
</cp:coreProperties>
</file>